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202300"/>
  <mc:AlternateContent xmlns:mc="http://schemas.openxmlformats.org/markup-compatibility/2006">
    <mc:Choice Requires="x15">
      <x15ac:absPath xmlns:x15ac="http://schemas.microsoft.com/office/spreadsheetml/2010/11/ac" url="https://d.docs.live.net/9414ac362a057d97/ARCHybrid Speaking Sessions/2025/12.5.25_IIA Tampa/Session 4/"/>
    </mc:Choice>
  </mc:AlternateContent>
  <xr:revisionPtr revIDLastSave="891" documentId="8_{A9F87F91-286E-C740-9B1B-AFF1D9CB1528}" xr6:coauthVersionLast="47" xr6:coauthVersionMax="47" xr10:uidLastSave="{FD5A5A8B-ACEA-1643-9A85-96DE968E5A63}"/>
  <bookViews>
    <workbookView xWindow="-37840" yWindow="500" windowWidth="37260" windowHeight="19440" activeTab="1" xr2:uid="{B4816AAC-06A4-B14C-877F-99D2588585A7}"/>
  </bookViews>
  <sheets>
    <sheet name="Audit Modernization Planner" sheetId="1" r:id="rId1"/>
    <sheet name="Examp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2" l="1"/>
  <c r="C34" i="2"/>
  <c r="N33" i="2"/>
  <c r="L33" i="2"/>
  <c r="G33" i="2"/>
  <c r="L32" i="2"/>
  <c r="L31" i="2"/>
  <c r="C31" i="2"/>
  <c r="N30" i="2"/>
  <c r="L30" i="2"/>
  <c r="G30" i="2"/>
  <c r="L29" i="2"/>
  <c r="C29" i="2"/>
  <c r="L28" i="2"/>
  <c r="C28" i="2"/>
  <c r="L27" i="2"/>
  <c r="N26" i="2"/>
  <c r="L26" i="2"/>
  <c r="G26" i="2"/>
  <c r="L25" i="2"/>
  <c r="L24" i="2"/>
  <c r="L23" i="2"/>
  <c r="F14" i="2"/>
  <c r="F10" i="2"/>
  <c r="F13" i="2" s="1"/>
  <c r="N35" i="2" l="1"/>
  <c r="C32" i="2"/>
  <c r="C33" i="2"/>
  <c r="F11" i="2"/>
  <c r="F12" i="2"/>
  <c r="N25" i="1"/>
  <c r="F13" i="1"/>
  <c r="F9" i="1"/>
  <c r="N29" i="1"/>
  <c r="N32" i="1"/>
  <c r="C33" i="1"/>
  <c r="C30" i="1"/>
  <c r="N37" i="1"/>
  <c r="C28" i="1"/>
  <c r="C27" i="1"/>
  <c r="G32" i="1"/>
  <c r="G29" i="1"/>
  <c r="G25" i="1"/>
  <c r="L23" i="1"/>
  <c r="L24" i="1"/>
  <c r="L25" i="1"/>
  <c r="L26" i="1"/>
  <c r="L27" i="1"/>
  <c r="L28" i="1"/>
  <c r="L29" i="1"/>
  <c r="L30" i="1"/>
  <c r="L31" i="1"/>
  <c r="L32" i="1"/>
  <c r="L22" i="1"/>
  <c r="F11" i="1" l="1"/>
  <c r="F12" i="1"/>
  <c r="N34" i="1"/>
  <c r="C31" i="1"/>
  <c r="C32" i="1"/>
  <c r="F10" i="1"/>
</calcChain>
</file>

<file path=xl/sharedStrings.xml><?xml version="1.0" encoding="utf-8"?>
<sst xmlns="http://schemas.openxmlformats.org/spreadsheetml/2006/main" count="141" uniqueCount="73">
  <si>
    <t>INTERNAL AUDIT TRANSFORMATION ROADMAP</t>
  </si>
  <si>
    <t>Strategic Planning Tool for Audit Modernization</t>
  </si>
  <si>
    <t>Team Size</t>
  </si>
  <si>
    <t>Budget Level</t>
  </si>
  <si>
    <t>Change Tolerance</t>
  </si>
  <si>
    <t>Risk Urgency</t>
  </si>
  <si>
    <t>Executive Support</t>
  </si>
  <si>
    <t>Legacy Constraints</t>
  </si>
  <si>
    <t>Current Readiness</t>
  </si>
  <si>
    <t>Target Timeline</t>
  </si>
  <si>
    <t>Moderate</t>
  </si>
  <si>
    <t>Medium</t>
  </si>
  <si>
    <t>24 months</t>
  </si>
  <si>
    <t>Recommended Pathway:</t>
  </si>
  <si>
    <t>Estimated Timeline:</t>
  </si>
  <si>
    <t>Pathway Characteristics:</t>
  </si>
  <si>
    <t>Risk Level:</t>
  </si>
  <si>
    <t>Success Probability:</t>
  </si>
  <si>
    <t>Medium (16-50)</t>
  </si>
  <si>
    <t>Phase 1: Foundation</t>
  </si>
  <si>
    <t>Phase 2: Basic Automation</t>
  </si>
  <si>
    <t>Phase 3: Advanced Analytics</t>
  </si>
  <si>
    <t>Phase 4: AI Integration</t>
  </si>
  <si>
    <t>Phase 5: Optimization</t>
  </si>
  <si>
    <t>Overall Progress:</t>
  </si>
  <si>
    <t>Current Phase:</t>
  </si>
  <si>
    <t>Target Completion:</t>
  </si>
  <si>
    <t>Budget Overrun Risk:</t>
  </si>
  <si>
    <t>Change Resistance Risk:</t>
  </si>
  <si>
    <t>Timeline Risk:</t>
  </si>
  <si>
    <t>Change Controls in Place</t>
  </si>
  <si>
    <t>Data Validation Gates</t>
  </si>
  <si>
    <t>Approval Workflows</t>
  </si>
  <si>
    <t>Access Controls</t>
  </si>
  <si>
    <t>Monitoring Dashboard</t>
  </si>
  <si>
    <t>Exception Alerts</t>
  </si>
  <si>
    <t>Performance Metrics</t>
  </si>
  <si>
    <t>Regular Reviews</t>
  </si>
  <si>
    <t>Rollback Procedures</t>
  </si>
  <si>
    <t>Recovery Protocols</t>
  </si>
  <si>
    <t>Incident Response Plan</t>
  </si>
  <si>
    <t>Data Analytics</t>
  </si>
  <si>
    <t>Process Automation</t>
  </si>
  <si>
    <t>Data Visualization</t>
  </si>
  <si>
    <t>Programming Basics</t>
  </si>
  <si>
    <t>Risk Assessment</t>
  </si>
  <si>
    <t>Process Analysis</t>
  </si>
  <si>
    <t>Project Management</t>
  </si>
  <si>
    <t>Change Management</t>
  </si>
  <si>
    <t>AI/ML Understanding</t>
  </si>
  <si>
    <t>Agile Methodology</t>
  </si>
  <si>
    <t>Data Governance</t>
  </si>
  <si>
    <t>Avg Overall Skils</t>
  </si>
  <si>
    <t>Preventive %</t>
  </si>
  <si>
    <t>Detective %</t>
  </si>
  <si>
    <t>Corrective %</t>
  </si>
  <si>
    <t>Phase Progress</t>
  </si>
  <si>
    <t>Corporate Audit</t>
  </si>
  <si>
    <t>Technical Average</t>
  </si>
  <si>
    <t>Business Average</t>
  </si>
  <si>
    <t>Emerging Average</t>
  </si>
  <si>
    <t>Foundation</t>
  </si>
  <si>
    <r>
      <t xml:space="preserve">Start Date </t>
    </r>
    <r>
      <rPr>
        <i/>
        <sz val="12"/>
        <color theme="1"/>
        <rFont val="Aptos Narrow"/>
        <scheme val="minor"/>
      </rPr>
      <t>(Manual)</t>
    </r>
  </si>
  <si>
    <r>
      <t xml:space="preserve">Team Name </t>
    </r>
    <r>
      <rPr>
        <i/>
        <sz val="12"/>
        <color theme="1"/>
        <rFont val="Aptos Narrow"/>
        <scheme val="minor"/>
      </rPr>
      <t>(Manual)</t>
    </r>
  </si>
  <si>
    <r>
      <t xml:space="preserve">Days in Current Phase </t>
    </r>
    <r>
      <rPr>
        <i/>
        <sz val="12"/>
        <color theme="1"/>
        <rFont val="Aptos Narrow"/>
        <scheme val="minor"/>
      </rPr>
      <t>(Manual)</t>
    </r>
    <r>
      <rPr>
        <sz val="12"/>
        <color theme="1"/>
        <rFont val="Aptos Narrow"/>
        <family val="2"/>
        <scheme val="minor"/>
      </rPr>
      <t>:</t>
    </r>
  </si>
  <si>
    <t>(A) Organizational Context Inputs</t>
  </si>
  <si>
    <t>(B) Progress Tracking</t>
  </si>
  <si>
    <t>(C) Safety Systems Checklist</t>
  </si>
  <si>
    <t>(D) Competency Assessment Matrix</t>
  </si>
  <si>
    <t>∙Track your progress.</t>
  </si>
  <si>
    <t>∙Select your route.</t>
  </si>
  <si>
    <t>∙Ensure safety systems are in place.</t>
  </si>
  <si>
    <r>
      <rPr>
        <b/>
        <sz val="14"/>
        <color theme="1"/>
        <rFont val="Aptos Narrow"/>
        <scheme val="minor"/>
      </rPr>
      <t>∙</t>
    </r>
    <r>
      <rPr>
        <sz val="14"/>
        <color theme="1"/>
        <rFont val="Aptos Narrow"/>
        <family val="2"/>
        <scheme val="minor"/>
      </rPr>
      <t>Select your route.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</si>
</sst>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2"/>
      <color theme="1"/>
      <name val="Aptos Narrow"/>
      <family val="2"/>
      <scheme val="minor"/>
    </font>
    <font>
      <sz val="12"/>
      <color theme="1"/>
      <name val="Aptos Narrow"/>
      <family val="2"/>
      <scheme val="minor"/>
    </font>
    <font>
      <b/>
      <sz val="12"/>
      <color theme="1"/>
      <name val="Aptos Narrow"/>
      <scheme val="minor"/>
    </font>
    <font>
      <sz val="12"/>
      <color theme="1"/>
      <name val="Aptos Narrow"/>
      <scheme val="minor"/>
    </font>
    <font>
      <b/>
      <sz val="14"/>
      <color theme="1"/>
      <name val="Aptos Narrow"/>
      <scheme val="minor"/>
    </font>
    <font>
      <b/>
      <sz val="16"/>
      <color theme="1"/>
      <name val="Aptos Narrow"/>
      <scheme val="minor"/>
    </font>
    <font>
      <sz val="14"/>
      <color theme="1"/>
      <name val="Aptos Narrow"/>
      <scheme val="minor"/>
    </font>
    <font>
      <i/>
      <sz val="16"/>
      <color theme="1"/>
      <name val="Aptos Narrow"/>
      <scheme val="minor"/>
    </font>
    <font>
      <sz val="12"/>
      <color rgb="FF2E2F30"/>
      <name val="Aptos Narrow"/>
      <scheme val="minor"/>
    </font>
    <font>
      <b/>
      <sz val="12"/>
      <color rgb="FF2E2F30"/>
      <name val="Aptos Narrow"/>
      <scheme val="minor"/>
    </font>
    <font>
      <i/>
      <sz val="12"/>
      <color theme="1"/>
      <name val="Aptos Narrow"/>
      <scheme val="minor"/>
    </font>
    <font>
      <b/>
      <sz val="16"/>
      <color rgb="FF2E2F30"/>
      <name val="Aptos Narrow"/>
      <scheme val="minor"/>
    </font>
    <font>
      <sz val="14"/>
      <color theme="1"/>
      <name val="Aptos Narrow"/>
      <family val="2"/>
      <scheme val="minor"/>
    </font>
    <font>
      <b/>
      <sz val="16"/>
      <color rgb="FF000000"/>
      <name val="Aptos Narrow"/>
      <scheme val="minor"/>
    </font>
    <font>
      <i/>
      <sz val="14"/>
      <color theme="1"/>
      <name val="Aptos Narrow"/>
      <scheme val="minor"/>
    </font>
  </fonts>
  <fills count="4">
    <fill>
      <patternFill patternType="none"/>
    </fill>
    <fill>
      <patternFill patternType="gray125"/>
    </fill>
    <fill>
      <patternFill patternType="solid">
        <fgColor theme="9" tint="0.59999389629810485"/>
        <bgColor indexed="65"/>
      </patternFill>
    </fill>
    <fill>
      <patternFill patternType="solid">
        <fgColor theme="0" tint="-4.9989318521683403E-2"/>
        <bgColor indexed="64"/>
      </patternFill>
    </fill>
  </fills>
  <borders count="13">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49">
    <xf numFmtId="0" fontId="0" fillId="0" borderId="0" xfId="0"/>
    <xf numFmtId="0" fontId="2" fillId="0" borderId="0" xfId="0" applyFont="1"/>
    <xf numFmtId="0" fontId="5" fillId="0" borderId="0" xfId="0" applyFont="1"/>
    <xf numFmtId="0" fontId="7" fillId="0" borderId="0" xfId="0" applyFont="1"/>
    <xf numFmtId="0" fontId="0" fillId="0" borderId="0" xfId="0" applyAlignment="1">
      <alignment horizontal="center"/>
    </xf>
    <xf numFmtId="0" fontId="0" fillId="0" borderId="1" xfId="0" applyBorder="1"/>
    <xf numFmtId="9" fontId="8" fillId="0" borderId="0" xfId="1" applyFont="1" applyAlignment="1">
      <alignment horizontal="left"/>
    </xf>
    <xf numFmtId="0" fontId="2" fillId="0" borderId="0" xfId="0" applyFont="1" applyAlignment="1">
      <alignment horizontal="center"/>
    </xf>
    <xf numFmtId="9" fontId="2" fillId="2" borderId="0" xfId="2" applyNumberFormat="1" applyFont="1" applyBorder="1" applyAlignment="1">
      <alignment horizontal="center"/>
    </xf>
    <xf numFmtId="0" fontId="0" fillId="0" borderId="0" xfId="0" applyAlignment="1">
      <alignment horizontal="left"/>
    </xf>
    <xf numFmtId="0" fontId="2" fillId="0" borderId="0" xfId="0" applyFont="1" applyAlignment="1">
      <alignment horizontal="left"/>
    </xf>
    <xf numFmtId="0" fontId="8" fillId="0" borderId="0" xfId="0" applyFont="1">
      <extLst>
        <ext xmlns:xfpb="http://schemas.microsoft.com/office/spreadsheetml/2022/featurepropertybag" uri="{C7286773-470A-42A8-94C5-96B5CB345126}">
          <xfpb:xfComplement i="0"/>
        </ext>
      </extLst>
    </xf>
    <xf numFmtId="0" fontId="2" fillId="0" borderId="1" xfId="0" applyFont="1" applyBorder="1" applyAlignment="1">
      <alignment horizontal="center"/>
    </xf>
    <xf numFmtId="2" fontId="2" fillId="0" borderId="0" xfId="0" applyNumberFormat="1" applyFont="1" applyAlignment="1">
      <alignment horizontal="center"/>
    </xf>
    <xf numFmtId="0" fontId="2" fillId="3" borderId="6" xfId="0" applyFont="1" applyFill="1" applyBorder="1" applyAlignment="1">
      <alignment horizontal="right"/>
    </xf>
    <xf numFmtId="0" fontId="2" fillId="3" borderId="8" xfId="0" applyFont="1" applyFill="1" applyBorder="1"/>
    <xf numFmtId="0" fontId="0" fillId="3" borderId="7" xfId="0" applyFill="1" applyBorder="1"/>
    <xf numFmtId="0" fontId="2" fillId="3" borderId="2" xfId="0" applyFont="1" applyFill="1" applyBorder="1" applyAlignment="1">
      <alignment horizontal="right"/>
    </xf>
    <xf numFmtId="0" fontId="0" fillId="3" borderId="0" xfId="0" applyFill="1"/>
    <xf numFmtId="0" fontId="0" fillId="3" borderId="3" xfId="0" applyFill="1" applyBorder="1"/>
    <xf numFmtId="0" fontId="2" fillId="3" borderId="4" xfId="0" applyFont="1" applyFill="1" applyBorder="1" applyAlignment="1">
      <alignment horizontal="right"/>
    </xf>
    <xf numFmtId="0" fontId="0" fillId="3" borderId="9" xfId="0" applyFill="1" applyBorder="1"/>
    <xf numFmtId="0" fontId="0" fillId="3" borderId="5" xfId="0" applyFill="1" applyBorder="1"/>
    <xf numFmtId="0" fontId="3" fillId="0" borderId="0" xfId="0" applyFont="1"/>
    <xf numFmtId="9" fontId="8" fillId="0" borderId="0" xfId="1" applyFont="1" applyBorder="1" applyAlignment="1">
      <alignment horizontal="center"/>
    </xf>
    <xf numFmtId="0" fontId="8" fillId="0" borderId="1" xfId="0" applyFont="1" applyBorder="1">
      <extLst>
        <ext xmlns:xfpb="http://schemas.microsoft.com/office/spreadsheetml/2022/featurepropertybag" uri="{C7286773-470A-42A8-94C5-96B5CB345126}">
          <xfpb:xfComplement i="0"/>
        </ext>
      </extLst>
    </xf>
    <xf numFmtId="9" fontId="9" fillId="0" borderId="1" xfId="1" quotePrefix="1" applyFont="1" applyBorder="1" applyAlignment="1">
      <alignment horizontal="center"/>
    </xf>
    <xf numFmtId="0" fontId="9" fillId="0" borderId="1" xfId="0" applyFont="1" applyBorder="1"/>
    <xf numFmtId="9" fontId="2" fillId="0" borderId="1" xfId="1" quotePrefix="1" applyFont="1" applyBorder="1" applyAlignment="1">
      <alignment horizontal="center"/>
    </xf>
    <xf numFmtId="0" fontId="2" fillId="0" borderId="1" xfId="0" applyFont="1" applyBorder="1" applyAlignment="1">
      <alignment horizontal="left"/>
    </xf>
    <xf numFmtId="2" fontId="2" fillId="0" borderId="1" xfId="0" applyNumberFormat="1"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left"/>
    </xf>
    <xf numFmtId="0" fontId="0" fillId="0" borderId="12" xfId="0" applyBorder="1"/>
    <xf numFmtId="0" fontId="13" fillId="0" borderId="0" xfId="0" applyFont="1" applyAlignment="1">
      <alignment horizontal="center"/>
    </xf>
    <xf numFmtId="0" fontId="3" fillId="3" borderId="0" xfId="0" applyFont="1" applyFill="1"/>
    <xf numFmtId="0" fontId="8" fillId="3" borderId="0" xfId="0" applyFont="1" applyFill="1"/>
    <xf numFmtId="0" fontId="8" fillId="3" borderId="1" xfId="0" applyFont="1" applyFill="1" applyBorder="1"/>
    <xf numFmtId="0" fontId="3" fillId="3" borderId="1" xfId="0" applyFont="1" applyFill="1" applyBorder="1"/>
    <xf numFmtId="0" fontId="3" fillId="0" borderId="0" xfId="0" applyFont="1">
      <extLst>
        <ext xmlns:xfpb="http://schemas.microsoft.com/office/spreadsheetml/2022/featurepropertybag" uri="{C7286773-470A-42A8-94C5-96B5CB345126}">
          <xfpb:xfComplement i="0"/>
        </ext>
      </extLst>
    </xf>
    <xf numFmtId="0" fontId="9" fillId="0" borderId="0" xfId="0" applyFont="1" applyAlignment="1">
      <alignment horizontal="center"/>
    </xf>
    <xf numFmtId="164" fontId="2" fillId="0" borderId="0" xfId="0" quotePrefix="1" applyNumberFormat="1" applyFont="1" applyAlignment="1">
      <alignment horizontal="center"/>
    </xf>
    <xf numFmtId="0" fontId="2" fillId="0" borderId="1" xfId="0" applyFont="1" applyBorder="1"/>
    <xf numFmtId="164" fontId="2" fillId="0" borderId="0" xfId="0" applyNumberFormat="1" applyFont="1" applyAlignment="1">
      <alignment horizontal="left"/>
    </xf>
    <xf numFmtId="0" fontId="0" fillId="3" borderId="8" xfId="0" applyFill="1" applyBorder="1"/>
    <xf numFmtId="0" fontId="14" fillId="0" borderId="0" xfId="0" applyFont="1" applyAlignment="1">
      <alignment horizontal="right"/>
    </xf>
    <xf numFmtId="0" fontId="12" fillId="0" borderId="0" xfId="0" applyFont="1" applyAlignment="1">
      <alignment vertical="top"/>
    </xf>
    <xf numFmtId="0" fontId="6" fillId="0" borderId="0" xfId="0" applyFont="1" applyAlignment="1">
      <alignment vertical="top"/>
    </xf>
    <xf numFmtId="0" fontId="11" fillId="0" borderId="1" xfId="0" applyFont="1" applyBorder="1" applyAlignment="1">
      <alignment horizontal="left"/>
    </xf>
  </cellXfs>
  <cellStyles count="3">
    <cellStyle name="40% - Accent6" xfId="2" builtinId="51"/>
    <cellStyle name="Normal" xfId="0" builtinId="0"/>
    <cellStyle name="Percent" xfId="1" builtinId="5"/>
  </cellStyles>
  <dxfs count="20">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762000</xdr:colOff>
      <xdr:row>5</xdr:row>
      <xdr:rowOff>203200</xdr:rowOff>
    </xdr:from>
    <xdr:to>
      <xdr:col>4</xdr:col>
      <xdr:colOff>1066800</xdr:colOff>
      <xdr:row>7</xdr:row>
      <xdr:rowOff>114300</xdr:rowOff>
    </xdr:to>
    <xdr:sp macro="" textlink="">
      <xdr:nvSpPr>
        <xdr:cNvPr id="2" name="Line Callout 1 1">
          <a:extLst>
            <a:ext uri="{FF2B5EF4-FFF2-40B4-BE49-F238E27FC236}">
              <a16:creationId xmlns:a16="http://schemas.microsoft.com/office/drawing/2014/main" id="{BB17F402-F5B0-9648-A7C4-0659824A85B5}"/>
            </a:ext>
          </a:extLst>
        </xdr:cNvPr>
        <xdr:cNvSpPr/>
      </xdr:nvSpPr>
      <xdr:spPr>
        <a:xfrm>
          <a:off x="3086100" y="1447800"/>
          <a:ext cx="2184400" cy="355600"/>
        </a:xfrm>
        <a:prstGeom prst="borderCallout1">
          <a:avLst>
            <a:gd name="adj1" fmla="val 47864"/>
            <a:gd name="adj2" fmla="val -211"/>
            <a:gd name="adj3" fmla="val 134109"/>
            <a:gd name="adj4" fmla="val -18288"/>
          </a:avLst>
        </a:prstGeom>
        <a:solidFill>
          <a:schemeClr val="accent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400" b="1" i="0">
              <a:solidFill>
                <a:schemeClr val="lt1"/>
              </a:solidFill>
              <a:effectLst/>
              <a:latin typeface="+mn-lt"/>
              <a:ea typeface="+mn-ea"/>
              <a:cs typeface="+mn-cs"/>
            </a:rPr>
            <a:t>Enter Your Team's Context</a:t>
          </a:r>
          <a:endParaRPr lang="en-US" sz="1100"/>
        </a:p>
      </xdr:txBody>
    </xdr:sp>
    <xdr:clientData/>
  </xdr:twoCellAnchor>
  <xdr:twoCellAnchor>
    <xdr:from>
      <xdr:col>6</xdr:col>
      <xdr:colOff>25400</xdr:colOff>
      <xdr:row>2</xdr:row>
      <xdr:rowOff>165100</xdr:rowOff>
    </xdr:from>
    <xdr:to>
      <xdr:col>16</xdr:col>
      <xdr:colOff>0</xdr:colOff>
      <xdr:row>7</xdr:row>
      <xdr:rowOff>114300</xdr:rowOff>
    </xdr:to>
    <xdr:sp macro="" textlink="">
      <xdr:nvSpPr>
        <xdr:cNvPr id="3" name="Line Callout 1 2">
          <a:extLst>
            <a:ext uri="{FF2B5EF4-FFF2-40B4-BE49-F238E27FC236}">
              <a16:creationId xmlns:a16="http://schemas.microsoft.com/office/drawing/2014/main" id="{CAFA736B-9966-B241-86F6-7CFA88227185}"/>
            </a:ext>
          </a:extLst>
        </xdr:cNvPr>
        <xdr:cNvSpPr/>
      </xdr:nvSpPr>
      <xdr:spPr>
        <a:xfrm>
          <a:off x="7200900" y="723900"/>
          <a:ext cx="8115300" cy="1079500"/>
        </a:xfrm>
        <a:prstGeom prst="borderCallout1">
          <a:avLst>
            <a:gd name="adj1" fmla="val 47864"/>
            <a:gd name="adj2" fmla="val -211"/>
            <a:gd name="adj3" fmla="val 134109"/>
            <a:gd name="adj4" fmla="val -18288"/>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400" b="1" i="0">
              <a:solidFill>
                <a:schemeClr val="lt1"/>
              </a:solidFill>
              <a:effectLst/>
              <a:latin typeface="+mn-lt"/>
              <a:ea typeface="+mn-ea"/>
              <a:cs typeface="+mn-cs"/>
            </a:rPr>
            <a:t>Review Your Recommended Pathway</a:t>
          </a:r>
        </a:p>
        <a:p>
          <a:r>
            <a:rPr lang="en-US" sz="1200" b="0" i="0">
              <a:solidFill>
                <a:schemeClr val="lt1"/>
              </a:solidFill>
              <a:effectLst/>
              <a:latin typeface="+mn-lt"/>
              <a:ea typeface="+mn-ea"/>
              <a:cs typeface="+mn-cs"/>
            </a:rPr>
            <a:t>∙The tool will automatically suggest a transformation pathway (Fast Track, Balanced Route, or Scenic Route) based on your inputs.</a:t>
          </a:r>
        </a:p>
        <a:p>
          <a:r>
            <a:rPr lang="en-US" sz="1200" b="0" i="0">
              <a:solidFill>
                <a:schemeClr val="lt1"/>
              </a:solidFill>
              <a:effectLst/>
              <a:latin typeface="+mn-lt"/>
              <a:ea typeface="+mn-ea"/>
              <a:cs typeface="+mn-cs"/>
            </a:rPr>
            <a:t>∙You’ll see the estimated timeline, key characteristics, risk level, and your likelihood of success.</a:t>
          </a:r>
        </a:p>
        <a:p>
          <a:br>
            <a:rPr lang="en-US" sz="1200" b="1" i="0">
              <a:solidFill>
                <a:schemeClr val="lt1"/>
              </a:solidFill>
              <a:effectLst/>
              <a:latin typeface="+mn-lt"/>
              <a:ea typeface="+mn-ea"/>
              <a:cs typeface="+mn-cs"/>
            </a:rPr>
          </a:br>
          <a:r>
            <a:rPr lang="en-US" sz="1200" b="1" i="0">
              <a:solidFill>
                <a:schemeClr val="lt1"/>
              </a:solidFill>
              <a:effectLst/>
              <a:latin typeface="+mn-lt"/>
              <a:ea typeface="+mn-ea"/>
              <a:cs typeface="+mn-cs"/>
            </a:rPr>
            <a:t>   Tip:</a:t>
          </a:r>
          <a:r>
            <a:rPr lang="en-US" sz="1200" b="0" i="0">
              <a:solidFill>
                <a:schemeClr val="lt1"/>
              </a:solidFill>
              <a:effectLst/>
              <a:latin typeface="+mn-lt"/>
              <a:ea typeface="+mn-ea"/>
              <a:cs typeface="+mn-cs"/>
            </a:rPr>
            <a:t> If you want, you can select a different pathway to see how your risks and recommendations change.</a:t>
          </a:r>
        </a:p>
        <a:p>
          <a:pPr algn="l"/>
          <a:endParaRPr lang="en-US" sz="1100"/>
        </a:p>
      </xdr:txBody>
    </xdr:sp>
    <xdr:clientData/>
  </xdr:twoCellAnchor>
  <xdr:twoCellAnchor>
    <xdr:from>
      <xdr:col>1</xdr:col>
      <xdr:colOff>723900</xdr:colOff>
      <xdr:row>36</xdr:row>
      <xdr:rowOff>38100</xdr:rowOff>
    </xdr:from>
    <xdr:to>
      <xdr:col>9</xdr:col>
      <xdr:colOff>698500</xdr:colOff>
      <xdr:row>40</xdr:row>
      <xdr:rowOff>127000</xdr:rowOff>
    </xdr:to>
    <xdr:sp macro="" textlink="">
      <xdr:nvSpPr>
        <xdr:cNvPr id="4" name="Line Callout 1 3">
          <a:extLst>
            <a:ext uri="{FF2B5EF4-FFF2-40B4-BE49-F238E27FC236}">
              <a16:creationId xmlns:a16="http://schemas.microsoft.com/office/drawing/2014/main" id="{20AF4C2F-94D8-A947-8338-BD3B4CE739BC}"/>
            </a:ext>
          </a:extLst>
        </xdr:cNvPr>
        <xdr:cNvSpPr/>
      </xdr:nvSpPr>
      <xdr:spPr>
        <a:xfrm>
          <a:off x="952500" y="7797800"/>
          <a:ext cx="8877300" cy="927100"/>
        </a:xfrm>
        <a:prstGeom prst="borderCallout1">
          <a:avLst>
            <a:gd name="adj1" fmla="val 47864"/>
            <a:gd name="adj2" fmla="val -211"/>
            <a:gd name="adj3" fmla="val -46309"/>
            <a:gd name="adj4" fmla="val -2121"/>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400" b="1" i="0">
              <a:solidFill>
                <a:sysClr val="windowText" lastClr="000000"/>
              </a:solidFill>
              <a:effectLst/>
              <a:latin typeface="+mn-lt"/>
              <a:ea typeface="+mn-ea"/>
              <a:cs typeface="+mn-cs"/>
            </a:rPr>
            <a:t>Track</a:t>
          </a:r>
          <a:r>
            <a:rPr lang="en-US" sz="1400" b="1" i="0" baseline="0">
              <a:solidFill>
                <a:sysClr val="windowText" lastClr="000000"/>
              </a:solidFill>
              <a:effectLst/>
              <a:latin typeface="+mn-lt"/>
              <a:ea typeface="+mn-ea"/>
              <a:cs typeface="+mn-cs"/>
            </a:rPr>
            <a:t> Your Progress</a:t>
          </a:r>
          <a:endParaRPr lang="en-US" sz="1400" b="1" i="0">
            <a:solidFill>
              <a:sysClr val="windowText" lastClr="000000"/>
            </a:solidFill>
            <a:effectLst/>
            <a:latin typeface="+mn-lt"/>
            <a:ea typeface="+mn-ea"/>
            <a:cs typeface="+mn-cs"/>
          </a:endParaRPr>
        </a:p>
        <a:p>
          <a:r>
            <a:rPr lang="en-US" sz="1200" b="0" i="0">
              <a:solidFill>
                <a:sysClr val="windowText" lastClr="000000"/>
              </a:solidFill>
              <a:effectLst/>
              <a:latin typeface="+mn-lt"/>
              <a:ea typeface="+mn-ea"/>
              <a:cs typeface="+mn-cs"/>
            </a:rPr>
            <a:t>∙For each phase (Foundation, Basic Automation, Advanced Analytics, AI Integration, Optimization), check the box when your team completes it.</a:t>
          </a:r>
        </a:p>
        <a:p>
          <a:r>
            <a:rPr lang="en-US" sz="1200" b="0" i="0">
              <a:solidFill>
                <a:sysClr val="windowText" lastClr="000000"/>
              </a:solidFill>
              <a:effectLst/>
              <a:latin typeface="+mn-lt"/>
              <a:ea typeface="+mn-ea"/>
              <a:cs typeface="+mn-cs"/>
            </a:rPr>
            <a:t>∙The tool will show your overall progress and highlight your current phase.</a:t>
          </a:r>
          <a:br>
            <a:rPr lang="en-US" sz="1200" b="1" i="0">
              <a:solidFill>
                <a:sysClr val="windowText" lastClr="000000"/>
              </a:solidFill>
              <a:effectLst/>
              <a:latin typeface="+mn-lt"/>
              <a:ea typeface="+mn-ea"/>
              <a:cs typeface="+mn-cs"/>
            </a:rPr>
          </a:br>
          <a:r>
            <a:rPr lang="en-US" sz="1200" b="0" i="0">
              <a:solidFill>
                <a:sysClr val="windowText" lastClr="000000"/>
              </a:solidFill>
              <a:effectLst/>
              <a:latin typeface="+mn-lt"/>
              <a:ea typeface="+mn-ea"/>
              <a:cs typeface="+mn-cs"/>
            </a:rPr>
            <a:t>∙You’ll also see risk indicators for budget, change resistance, and timeline.</a:t>
          </a:r>
        </a:p>
      </xdr:txBody>
    </xdr:sp>
    <xdr:clientData/>
  </xdr:twoCellAnchor>
  <xdr:twoCellAnchor>
    <xdr:from>
      <xdr:col>4</xdr:col>
      <xdr:colOff>1308100</xdr:colOff>
      <xdr:row>15</xdr:row>
      <xdr:rowOff>25400</xdr:rowOff>
    </xdr:from>
    <xdr:to>
      <xdr:col>14</xdr:col>
      <xdr:colOff>25400</xdr:colOff>
      <xdr:row>19</xdr:row>
      <xdr:rowOff>139700</xdr:rowOff>
    </xdr:to>
    <xdr:sp macro="" textlink="">
      <xdr:nvSpPr>
        <xdr:cNvPr id="5" name="Line Callout 1 4">
          <a:extLst>
            <a:ext uri="{FF2B5EF4-FFF2-40B4-BE49-F238E27FC236}">
              <a16:creationId xmlns:a16="http://schemas.microsoft.com/office/drawing/2014/main" id="{8AD0C585-6CDC-9244-838D-380D07868FE3}"/>
            </a:ext>
          </a:extLst>
        </xdr:cNvPr>
        <xdr:cNvSpPr/>
      </xdr:nvSpPr>
      <xdr:spPr>
        <a:xfrm>
          <a:off x="5511800" y="3441700"/>
          <a:ext cx="8178800" cy="927100"/>
        </a:xfrm>
        <a:prstGeom prst="borderCallout1">
          <a:avLst>
            <a:gd name="adj1" fmla="val 47864"/>
            <a:gd name="adj2" fmla="val -211"/>
            <a:gd name="adj3" fmla="val 130402"/>
            <a:gd name="adj4" fmla="val -8993"/>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400" b="1" i="0">
              <a:solidFill>
                <a:sysClr val="windowText" lastClr="000000"/>
              </a:solidFill>
              <a:effectLst/>
              <a:latin typeface="+mn-lt"/>
              <a:ea typeface="+mn-ea"/>
              <a:cs typeface="+mn-cs"/>
            </a:rPr>
            <a:t>Check Your Safety System</a:t>
          </a:r>
          <a:r>
            <a:rPr lang="en-US" sz="1400" b="1" i="0" baseline="0">
              <a:solidFill>
                <a:sysClr val="windowText" lastClr="000000"/>
              </a:solidFill>
              <a:effectLst/>
              <a:latin typeface="+mn-lt"/>
              <a:ea typeface="+mn-ea"/>
              <a:cs typeface="+mn-cs"/>
            </a:rPr>
            <a:t>s</a:t>
          </a:r>
          <a:endParaRPr lang="en-US" sz="1400" b="1" i="0">
            <a:solidFill>
              <a:sysClr val="windowText" lastClr="000000"/>
            </a:solidFill>
            <a:effectLst/>
            <a:latin typeface="+mn-lt"/>
            <a:ea typeface="+mn-ea"/>
            <a:cs typeface="+mn-cs"/>
          </a:endParaRPr>
        </a:p>
        <a:p>
          <a:r>
            <a:rPr lang="en-US" sz="1200" b="0" i="0">
              <a:solidFill>
                <a:sysClr val="windowText" lastClr="000000"/>
              </a:solidFill>
              <a:effectLst/>
              <a:latin typeface="+mn-lt"/>
              <a:ea typeface="+mn-ea"/>
              <a:cs typeface="+mn-cs"/>
            </a:rPr>
            <a:t>∙For each control (e.g., Change Controls, Data Validation Gates, Monitoring Dashboard, Rollback Procedures), check if it’s in place.</a:t>
          </a:r>
        </a:p>
        <a:p>
          <a:r>
            <a:rPr lang="en-US" sz="1200" b="0" i="0">
              <a:solidFill>
                <a:sysClr val="windowText" lastClr="000000"/>
              </a:solidFill>
              <a:effectLst/>
              <a:latin typeface="+mn-lt"/>
              <a:ea typeface="+mn-ea"/>
              <a:cs typeface="+mn-cs"/>
            </a:rPr>
            <a:t>∙The tool calculates your coverage for Preventive, Detective, and Corrective controls.</a:t>
          </a:r>
          <a:br>
            <a:rPr lang="en-US" sz="1200" b="1" i="0">
              <a:solidFill>
                <a:sysClr val="windowText" lastClr="000000"/>
              </a:solidFill>
              <a:effectLst/>
              <a:latin typeface="+mn-lt"/>
              <a:ea typeface="+mn-ea"/>
              <a:cs typeface="+mn-cs"/>
            </a:rPr>
          </a:br>
          <a:r>
            <a:rPr lang="en-US" sz="1200" b="0" i="0">
              <a:solidFill>
                <a:sysClr val="windowText" lastClr="000000"/>
              </a:solidFill>
              <a:effectLst/>
              <a:latin typeface="+mn-lt"/>
              <a:ea typeface="+mn-ea"/>
              <a:cs typeface="+mn-cs"/>
            </a:rPr>
            <a:t>∙This helps you spot any gaps in risk management as you modernize.</a:t>
          </a:r>
        </a:p>
      </xdr:txBody>
    </xdr:sp>
    <xdr:clientData/>
  </xdr:twoCellAnchor>
  <xdr:twoCellAnchor>
    <xdr:from>
      <xdr:col>13</xdr:col>
      <xdr:colOff>292100</xdr:colOff>
      <xdr:row>21</xdr:row>
      <xdr:rowOff>12700</xdr:rowOff>
    </xdr:from>
    <xdr:to>
      <xdr:col>20</xdr:col>
      <xdr:colOff>533400</xdr:colOff>
      <xdr:row>24</xdr:row>
      <xdr:rowOff>25400</xdr:rowOff>
    </xdr:to>
    <xdr:sp macro="" textlink="">
      <xdr:nvSpPr>
        <xdr:cNvPr id="6" name="Line Callout 1 5">
          <a:extLst>
            <a:ext uri="{FF2B5EF4-FFF2-40B4-BE49-F238E27FC236}">
              <a16:creationId xmlns:a16="http://schemas.microsoft.com/office/drawing/2014/main" id="{D328411E-9110-8444-8ADC-58FFAF473B63}"/>
            </a:ext>
          </a:extLst>
        </xdr:cNvPr>
        <xdr:cNvSpPr/>
      </xdr:nvSpPr>
      <xdr:spPr>
        <a:xfrm>
          <a:off x="13131800" y="4648200"/>
          <a:ext cx="6019800" cy="698500"/>
        </a:xfrm>
        <a:prstGeom prst="borderCallout1">
          <a:avLst>
            <a:gd name="adj1" fmla="val 2409"/>
            <a:gd name="adj2" fmla="val -211"/>
            <a:gd name="adj3" fmla="val 18422"/>
            <a:gd name="adj4" fmla="val -1608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400" b="1" i="0">
              <a:solidFill>
                <a:sysClr val="windowText" lastClr="000000"/>
              </a:solidFill>
              <a:effectLst/>
              <a:latin typeface="+mn-lt"/>
              <a:ea typeface="+mn-ea"/>
              <a:cs typeface="+mn-cs"/>
            </a:rPr>
            <a:t>Assess Your Teams</a:t>
          </a:r>
          <a:r>
            <a:rPr lang="en-US" sz="1400" b="1" i="0" baseline="0">
              <a:solidFill>
                <a:sysClr val="windowText" lastClr="000000"/>
              </a:solidFill>
              <a:effectLst/>
              <a:latin typeface="+mn-lt"/>
              <a:ea typeface="+mn-ea"/>
              <a:cs typeface="+mn-cs"/>
            </a:rPr>
            <a:t> Skills</a:t>
          </a:r>
          <a:endParaRPr lang="en-US" sz="1400" b="1" i="0">
            <a:solidFill>
              <a:sysClr val="windowText" lastClr="000000"/>
            </a:solidFill>
            <a:effectLst/>
            <a:latin typeface="+mn-lt"/>
            <a:ea typeface="+mn-ea"/>
            <a:cs typeface="+mn-cs"/>
          </a:endParaRPr>
        </a:p>
        <a:p>
          <a:r>
            <a:rPr lang="en-US" sz="1200" b="0" i="0">
              <a:solidFill>
                <a:sysClr val="windowText" lastClr="000000"/>
              </a:solidFill>
              <a:effectLst/>
              <a:latin typeface="+mn-lt"/>
              <a:ea typeface="+mn-ea"/>
              <a:cs typeface="+mn-cs"/>
            </a:rPr>
            <a:t>∙For each skill area (Technical, Business, Emerging), rate your team from 1 (Novice) to 5 (Expert).</a:t>
          </a:r>
        </a:p>
        <a:p>
          <a:r>
            <a:rPr lang="en-US" sz="1200" b="0" i="0">
              <a:solidFill>
                <a:sysClr val="windowText" lastClr="000000"/>
              </a:solidFill>
              <a:effectLst/>
              <a:latin typeface="+mn-lt"/>
              <a:ea typeface="+mn-ea"/>
              <a:cs typeface="+mn-cs"/>
            </a:rPr>
            <a:t>∙The tool summarizes your strengths and areas for development.</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1FE-68C7-7F49-91BD-DCD9A540CF5E}">
  <sheetPr>
    <pageSetUpPr fitToPage="1"/>
  </sheetPr>
  <dimension ref="A1:P37"/>
  <sheetViews>
    <sheetView workbookViewId="0">
      <selection activeCell="U34" sqref="U34"/>
    </sheetView>
  </sheetViews>
  <sheetFormatPr baseColWidth="10" defaultRowHeight="16" x14ac:dyDescent="0.2"/>
  <cols>
    <col min="1" max="1" width="3" customWidth="1"/>
    <col min="2" max="2" width="27.5" customWidth="1"/>
    <col min="3" max="3" width="18.83203125" customWidth="1"/>
    <col min="4" max="4" width="5.83203125" customWidth="1"/>
    <col min="5" max="5" width="24" bestFit="1" customWidth="1"/>
    <col min="6" max="6" width="15" customWidth="1"/>
    <col min="7" max="7" width="7.33203125" customWidth="1"/>
    <col min="8" max="8" width="12.5" customWidth="1"/>
    <col min="9" max="9" width="5.83203125" customWidth="1"/>
    <col min="10" max="10" width="18.33203125" bestFit="1" customWidth="1"/>
    <col min="12" max="12" width="18" bestFit="1" customWidth="1"/>
    <col min="13" max="13" width="1.5" customWidth="1"/>
  </cols>
  <sheetData>
    <row r="1" spans="1:16" ht="22" x14ac:dyDescent="0.3">
      <c r="A1" s="2" t="s">
        <v>0</v>
      </c>
    </row>
    <row r="2" spans="1:16" ht="22" x14ac:dyDescent="0.3">
      <c r="A2" s="3" t="s">
        <v>1</v>
      </c>
      <c r="P2" s="45"/>
    </row>
    <row r="3" spans="1:16" ht="19" x14ac:dyDescent="0.2">
      <c r="A3" s="47" t="s">
        <v>72</v>
      </c>
      <c r="B3" s="1"/>
      <c r="C3" s="1"/>
    </row>
    <row r="4" spans="1:16" ht="19" x14ac:dyDescent="0.2">
      <c r="A4" s="46" t="s">
        <v>69</v>
      </c>
      <c r="B4" s="1"/>
      <c r="C4" s="1"/>
    </row>
    <row r="5" spans="1:16" ht="19" x14ac:dyDescent="0.2">
      <c r="A5" s="46" t="s">
        <v>71</v>
      </c>
      <c r="B5" s="1"/>
      <c r="C5" s="1"/>
    </row>
    <row r="7" spans="1:16" x14ac:dyDescent="0.2">
      <c r="B7" s="1"/>
      <c r="C7" s="1"/>
    </row>
    <row r="8" spans="1:16" ht="23" thickBot="1" x14ac:dyDescent="0.35">
      <c r="B8" s="48" t="s">
        <v>65</v>
      </c>
      <c r="C8" s="48"/>
      <c r="D8" s="34"/>
    </row>
    <row r="9" spans="1:16" x14ac:dyDescent="0.2">
      <c r="B9" s="35" t="s">
        <v>2</v>
      </c>
      <c r="C9" s="1"/>
      <c r="E9" s="14" t="s">
        <v>13</v>
      </c>
      <c r="F9" s="15" t="str">
        <f>IF(AND(C13="Strong",C10="Substantial",C11="High",OR(C12="High",C12="Critical")),"Fast Track",IF(AND(OR(C13="Moderate",C13="Strong"),OR(C10="Moderate",C10="Substantial"),OR(C11="Medium",C11="High")),"Balanced Route","Scenic Route"))</f>
        <v>Scenic Route</v>
      </c>
      <c r="G9" s="44"/>
      <c r="H9" s="16"/>
    </row>
    <row r="10" spans="1:16" x14ac:dyDescent="0.2">
      <c r="B10" s="35" t="s">
        <v>3</v>
      </c>
      <c r="C10" s="1"/>
      <c r="E10" s="17" t="s">
        <v>14</v>
      </c>
      <c r="F10" s="18" t="str">
        <f>IF(F9="Fast Track","12-18 months",IF(F9="Balanced Route","19-24 months","24-36 months"))</f>
        <v>24-36 months</v>
      </c>
      <c r="G10" s="18"/>
      <c r="H10" s="19"/>
    </row>
    <row r="11" spans="1:16" x14ac:dyDescent="0.2">
      <c r="B11" s="35" t="s">
        <v>4</v>
      </c>
      <c r="C11" s="1"/>
      <c r="E11" s="17" t="s">
        <v>15</v>
      </c>
      <c r="F11" s="18" t="str">
        <f>IF(F9="Fast Track","Higher disruption, rapid implementation",IF(F9="Balanced Route","Steady phased approach","Minimal disruption, gradual adoption"))</f>
        <v>Minimal disruption, gradual adoption</v>
      </c>
      <c r="G11" s="18"/>
      <c r="H11" s="19"/>
    </row>
    <row r="12" spans="1:16" x14ac:dyDescent="0.2">
      <c r="B12" s="35" t="s">
        <v>5</v>
      </c>
      <c r="C12" s="1"/>
      <c r="E12" s="17" t="s">
        <v>16</v>
      </c>
      <c r="F12" s="18" t="str">
        <f>IF(F9="Fast Track","High",IF(F9="Balanced Route","Medium","Low"))</f>
        <v>Low</v>
      </c>
      <c r="G12" s="18"/>
      <c r="H12" s="19"/>
    </row>
    <row r="13" spans="1:16" ht="17" thickBot="1" x14ac:dyDescent="0.25">
      <c r="B13" s="35" t="s">
        <v>6</v>
      </c>
      <c r="C13" s="1"/>
      <c r="E13" s="20" t="s">
        <v>17</v>
      </c>
      <c r="F13" s="21" t="str">
        <f>IF(AND(C13="Strong",C11="High"),"85%",IF(AND(OR(C13="Moderate",C13="Strong"),OR(C11="Medium",C11="High")),"75%","65%"))</f>
        <v>65%</v>
      </c>
      <c r="G13" s="21"/>
      <c r="H13" s="22"/>
    </row>
    <row r="14" spans="1:16" x14ac:dyDescent="0.2">
      <c r="B14" s="35" t="s">
        <v>7</v>
      </c>
      <c r="C14" s="1"/>
    </row>
    <row r="15" spans="1:16" x14ac:dyDescent="0.2">
      <c r="B15" s="35" t="s">
        <v>8</v>
      </c>
      <c r="C15" s="1"/>
    </row>
    <row r="16" spans="1:16" x14ac:dyDescent="0.2">
      <c r="B16" s="35" t="s">
        <v>9</v>
      </c>
      <c r="C16" s="1"/>
    </row>
    <row r="17" spans="2:16" x14ac:dyDescent="0.2">
      <c r="B17" s="35" t="s">
        <v>62</v>
      </c>
      <c r="C17" s="43"/>
    </row>
    <row r="18" spans="2:16" x14ac:dyDescent="0.2">
      <c r="B18" s="35" t="s">
        <v>63</v>
      </c>
      <c r="C18" s="1"/>
    </row>
    <row r="21" spans="2:16" ht="22" x14ac:dyDescent="0.3">
      <c r="B21" s="48" t="s">
        <v>66</v>
      </c>
      <c r="C21" s="48"/>
      <c r="D21" s="34"/>
      <c r="E21" s="48" t="s">
        <v>67</v>
      </c>
      <c r="F21" s="48"/>
      <c r="G21" s="48"/>
      <c r="H21" s="48"/>
      <c r="J21" s="48" t="s">
        <v>68</v>
      </c>
      <c r="K21" s="48"/>
      <c r="L21" s="48"/>
      <c r="M21" s="48"/>
    </row>
    <row r="22" spans="2:16" x14ac:dyDescent="0.2">
      <c r="B22" s="18" t="s">
        <v>19</v>
      </c>
      <c r="C22" s="39" t="b">
        <v>0</v>
      </c>
      <c r="E22" s="36" t="s">
        <v>30</v>
      </c>
      <c r="F22" s="11" t="b">
        <v>0</v>
      </c>
      <c r="J22" s="35" t="s">
        <v>41</v>
      </c>
      <c r="K22" s="7"/>
      <c r="L22" s="10" t="str">
        <f>IF(K22&gt;=4,"Strong",IF(K22&gt;=3,"Adequate","Needs Development"))</f>
        <v>Needs Development</v>
      </c>
      <c r="M22" s="23"/>
    </row>
    <row r="23" spans="2:16" x14ac:dyDescent="0.2">
      <c r="B23" s="18" t="s">
        <v>20</v>
      </c>
      <c r="C23" s="39" t="b">
        <v>0</v>
      </c>
      <c r="E23" s="36" t="s">
        <v>31</v>
      </c>
      <c r="F23" s="11" t="b">
        <v>0</v>
      </c>
      <c r="G23" s="6"/>
      <c r="J23" s="35" t="s">
        <v>42</v>
      </c>
      <c r="K23" s="7"/>
      <c r="L23" s="1" t="str">
        <f t="shared" ref="L23:L32" si="0">IF(K23&gt;=4,"Strong",IF(K23&gt;=3,"Adequate","Needs Development"))</f>
        <v>Needs Development</v>
      </c>
      <c r="M23" s="23"/>
    </row>
    <row r="24" spans="2:16" x14ac:dyDescent="0.2">
      <c r="B24" s="18" t="s">
        <v>21</v>
      </c>
      <c r="C24" s="39" t="b">
        <v>0</v>
      </c>
      <c r="E24" s="36" t="s">
        <v>32</v>
      </c>
      <c r="F24" s="11" t="b">
        <v>0</v>
      </c>
      <c r="G24" s="6"/>
      <c r="J24" s="35" t="s">
        <v>43</v>
      </c>
      <c r="K24" s="7"/>
      <c r="L24" s="10" t="str">
        <f t="shared" si="0"/>
        <v>Needs Development</v>
      </c>
      <c r="M24" s="23"/>
    </row>
    <row r="25" spans="2:16" x14ac:dyDescent="0.2">
      <c r="B25" s="18" t="s">
        <v>22</v>
      </c>
      <c r="C25" s="39" t="b">
        <v>0</v>
      </c>
      <c r="E25" s="37" t="s">
        <v>33</v>
      </c>
      <c r="F25" s="25" t="b">
        <v>0</v>
      </c>
      <c r="G25" s="26">
        <f>COUNTIF(F22:F25,TRUE)/4</f>
        <v>0</v>
      </c>
      <c r="H25" s="27" t="s">
        <v>53</v>
      </c>
      <c r="J25" s="38" t="s">
        <v>44</v>
      </c>
      <c r="K25" s="12"/>
      <c r="L25" s="42" t="str">
        <f t="shared" si="0"/>
        <v>Needs Development</v>
      </c>
      <c r="M25" s="5"/>
      <c r="N25" s="12" t="e">
        <f>AVERAGE(K22:K25)</f>
        <v>#DIV/0!</v>
      </c>
      <c r="O25" s="29" t="s">
        <v>58</v>
      </c>
      <c r="P25" s="5"/>
    </row>
    <row r="26" spans="2:16" x14ac:dyDescent="0.2">
      <c r="B26" s="18" t="s">
        <v>23</v>
      </c>
      <c r="C26" s="39" t="b">
        <v>0</v>
      </c>
      <c r="E26" s="36" t="s">
        <v>34</v>
      </c>
      <c r="F26" s="11" t="b">
        <v>0</v>
      </c>
      <c r="G26" s="4"/>
      <c r="J26" s="35" t="s">
        <v>45</v>
      </c>
      <c r="K26" s="7"/>
      <c r="L26" s="1" t="str">
        <f t="shared" si="0"/>
        <v>Needs Development</v>
      </c>
      <c r="O26" s="9"/>
    </row>
    <row r="27" spans="2:16" x14ac:dyDescent="0.2">
      <c r="B27" s="18" t="s">
        <v>24</v>
      </c>
      <c r="C27" s="8">
        <f>COUNTIF(C22:C26,TRUE)/5</f>
        <v>0</v>
      </c>
      <c r="E27" s="36" t="s">
        <v>35</v>
      </c>
      <c r="F27" s="11" t="b">
        <v>0</v>
      </c>
      <c r="G27" s="4"/>
      <c r="J27" s="35" t="s">
        <v>46</v>
      </c>
      <c r="K27" s="7"/>
      <c r="L27" s="1" t="str">
        <f t="shared" si="0"/>
        <v>Needs Development</v>
      </c>
      <c r="O27" s="9"/>
    </row>
    <row r="28" spans="2:16" x14ac:dyDescent="0.2">
      <c r="B28" s="18" t="s">
        <v>25</v>
      </c>
      <c r="C28" s="40" t="str">
        <f>IF(C26=TRUE,"Optimization",IF(C25=TRUE,"AI Integration",IF(C24=TRUE,"Advanced Analytics",IF(C23=TRUE,"Basic Automation","Foundation"))))</f>
        <v>Foundation</v>
      </c>
      <c r="E28" s="36" t="s">
        <v>36</v>
      </c>
      <c r="F28" s="11" t="b">
        <v>0</v>
      </c>
      <c r="G28" s="24"/>
      <c r="J28" s="35" t="s">
        <v>47</v>
      </c>
      <c r="K28" s="7"/>
      <c r="L28" s="1" t="str">
        <f t="shared" si="0"/>
        <v>Needs Development</v>
      </c>
      <c r="O28" s="9"/>
    </row>
    <row r="29" spans="2:16" x14ac:dyDescent="0.2">
      <c r="B29" s="18" t="s">
        <v>64</v>
      </c>
      <c r="C29" s="7"/>
      <c r="E29" s="37" t="s">
        <v>37</v>
      </c>
      <c r="F29" s="25" t="b">
        <v>0</v>
      </c>
      <c r="G29" s="26">
        <f>COUNTIF(F26:F29,TRUE)/4</f>
        <v>0</v>
      </c>
      <c r="H29" s="27" t="s">
        <v>54</v>
      </c>
      <c r="J29" s="38" t="s">
        <v>48</v>
      </c>
      <c r="K29" s="12"/>
      <c r="L29" s="42" t="str">
        <f t="shared" si="0"/>
        <v>Needs Development</v>
      </c>
      <c r="M29" s="5"/>
      <c r="N29" s="30" t="e">
        <f>AVERAGE(K26:K29)</f>
        <v>#DIV/0!</v>
      </c>
      <c r="O29" s="29" t="s">
        <v>59</v>
      </c>
      <c r="P29" s="5"/>
    </row>
    <row r="30" spans="2:16" x14ac:dyDescent="0.2">
      <c r="B30" s="18" t="s">
        <v>26</v>
      </c>
      <c r="C30" s="41">
        <f ca="1">TODAY()+90</f>
        <v>46076</v>
      </c>
      <c r="E30" s="36" t="s">
        <v>38</v>
      </c>
      <c r="F30" s="11" t="b">
        <v>0</v>
      </c>
      <c r="G30" s="4"/>
      <c r="J30" s="35" t="s">
        <v>49</v>
      </c>
      <c r="K30" s="7"/>
      <c r="L30" s="1" t="str">
        <f t="shared" si="0"/>
        <v>Needs Development</v>
      </c>
      <c r="O30" s="9"/>
    </row>
    <row r="31" spans="2:16" x14ac:dyDescent="0.2">
      <c r="B31" s="18" t="s">
        <v>27</v>
      </c>
      <c r="C31" s="7" t="str">
        <f>IF(AND(F9="Fast Track",C10="Limited"),"HIGH",IF(AND(F9="Scenic Route",C10="Substantial"),"LOW","MEDIUM"))</f>
        <v>MEDIUM</v>
      </c>
      <c r="E31" s="36" t="s">
        <v>39</v>
      </c>
      <c r="F31" s="11" t="b">
        <v>0</v>
      </c>
      <c r="G31" s="24"/>
      <c r="J31" s="35" t="s">
        <v>50</v>
      </c>
      <c r="K31" s="7"/>
      <c r="L31" s="1" t="str">
        <f t="shared" si="0"/>
        <v>Needs Development</v>
      </c>
      <c r="O31" s="9"/>
    </row>
    <row r="32" spans="2:16" x14ac:dyDescent="0.2">
      <c r="B32" s="18" t="s">
        <v>28</v>
      </c>
      <c r="C32" s="7" t="str">
        <f>IF(AND(F9="Fast Track",C11="Low"),"HIGH",IF(C11="High","LOW","MEDIUM"))</f>
        <v>MEDIUM</v>
      </c>
      <c r="E32" s="37" t="s">
        <v>40</v>
      </c>
      <c r="F32" s="25" t="b">
        <v>0</v>
      </c>
      <c r="G32" s="28">
        <f>COUNTIF(F30:F32,TRUE)/3</f>
        <v>0</v>
      </c>
      <c r="H32" s="27" t="s">
        <v>55</v>
      </c>
      <c r="J32" s="38" t="s">
        <v>51</v>
      </c>
      <c r="K32" s="12"/>
      <c r="L32" s="42" t="str">
        <f t="shared" si="0"/>
        <v>Needs Development</v>
      </c>
      <c r="M32" s="5"/>
      <c r="N32" s="30" t="e">
        <f>AVERAGE(K30:K32)</f>
        <v>#DIV/0!</v>
      </c>
      <c r="O32" s="29" t="s">
        <v>60</v>
      </c>
      <c r="P32" s="5"/>
    </row>
    <row r="33" spans="2:16" x14ac:dyDescent="0.2">
      <c r="B33" s="18" t="s">
        <v>29</v>
      </c>
      <c r="C33" s="7" t="str">
        <f>IF(C29&gt;90,"HIGH",IF(C29&gt;60,"MEDIUM","LOW"))</f>
        <v>LOW</v>
      </c>
      <c r="O33" s="9"/>
    </row>
    <row r="34" spans="2:16" x14ac:dyDescent="0.2">
      <c r="N34" s="13" t="e">
        <f>AVERAGE(N25:N32)</f>
        <v>#DIV/0!</v>
      </c>
      <c r="O34" s="10" t="s">
        <v>52</v>
      </c>
    </row>
    <row r="36" spans="2:16" ht="17" thickBot="1" x14ac:dyDescent="0.25">
      <c r="C36" s="4"/>
    </row>
    <row r="37" spans="2:16" ht="17" thickBot="1" x14ac:dyDescent="0.25">
      <c r="N37" s="31" t="str">
        <f>IF(C22=TRUE,"●","○")</f>
        <v>○</v>
      </c>
      <c r="O37" s="32" t="s">
        <v>56</v>
      </c>
      <c r="P37" s="33"/>
    </row>
  </sheetData>
  <mergeCells count="4">
    <mergeCell ref="E21:H21"/>
    <mergeCell ref="J21:M21"/>
    <mergeCell ref="B8:C8"/>
    <mergeCell ref="B21:C21"/>
  </mergeCells>
  <conditionalFormatting sqref="C31:C33">
    <cfRule type="containsText" dxfId="19" priority="9" operator="containsText" text="LOW">
      <formula>NOT(ISERROR(SEARCH("LOW",C31)))</formula>
    </cfRule>
    <cfRule type="containsText" dxfId="18" priority="10" operator="containsText" text="MEDIUM">
      <formula>NOT(ISERROR(SEARCH("MEDIUM",C31)))</formula>
    </cfRule>
    <cfRule type="containsText" dxfId="17" priority="11" operator="containsText" text="HIGH">
      <formula>NOT(ISERROR(SEARCH("HIGH",C31)))</formula>
    </cfRule>
  </conditionalFormatting>
  <conditionalFormatting sqref="F9">
    <cfRule type="containsText" dxfId="16" priority="1" operator="containsText" text="Scenic">
      <formula>NOT(ISERROR(SEARCH("Scenic",F9)))</formula>
    </cfRule>
    <cfRule type="containsText" dxfId="15" priority="2" operator="containsText" text="Balanced">
      <formula>NOT(ISERROR(SEARCH("Balanced",F9)))</formula>
    </cfRule>
    <cfRule type="containsText" dxfId="14" priority="3" operator="containsText" text="Fast Track">
      <formula>NOT(ISERROR(SEARCH("Fast Track",F9)))</formula>
    </cfRule>
  </conditionalFormatting>
  <conditionalFormatting sqref="N25 N29 N32 N34">
    <cfRule type="cellIs" dxfId="13" priority="5" operator="greaterThanOrEqual">
      <formula>4</formula>
    </cfRule>
    <cfRule type="cellIs" dxfId="12" priority="6" operator="between">
      <formula>3</formula>
      <formula>3.9</formula>
    </cfRule>
    <cfRule type="cellIs" dxfId="11" priority="7" operator="greaterThan">
      <formula>4</formula>
    </cfRule>
    <cfRule type="cellIs" dxfId="10" priority="8" operator="lessThan">
      <formula>3</formula>
    </cfRule>
  </conditionalFormatting>
  <conditionalFormatting sqref="N37">
    <cfRule type="iconSet" priority="4">
      <iconSet iconSet="4RedToBlack">
        <cfvo type="percent" val="0"/>
        <cfvo type="percent" val="25"/>
        <cfvo type="percent" val="50"/>
        <cfvo type="percent" val="75"/>
      </iconSet>
    </cfRule>
  </conditionalFormatting>
  <dataValidations count="11">
    <dataValidation type="list" allowBlank="1" showInputMessage="1" showErrorMessage="1" promptTitle="Team Size" prompt="Select your team’s size from the dropdown." sqref="C9" xr:uid="{9CCB5548-19F5-884E-847A-2FE4E51FC303}">
      <formula1>"Small (5-15), Medium (16-50), Large (51+)"</formula1>
    </dataValidation>
    <dataValidation type="list" allowBlank="1" showInputMessage="1" showErrorMessage="1" promptTitle="Budget Level" prompt="Choose your available budget." sqref="C10" xr:uid="{56EC07E8-F7C2-DE45-A91E-85E8210B7540}">
      <formula1>"Limited, Moderate, Substantial"</formula1>
    </dataValidation>
    <dataValidation type="list" allowBlank="1" showInputMessage="1" showErrorMessage="1" promptTitle="Change Tolerance" prompt="How much change can your team handle at once?" sqref="C11" xr:uid="{850AE543-05E6-B744-A103-94033EDE09AF}">
      <formula1>"Low, Medium, High"</formula1>
    </dataValidation>
    <dataValidation type="list" allowBlank="1" showInputMessage="1" showErrorMessage="1" promptTitle="Risk Urgency" prompt="How urgent is your need to modernize?" sqref="C12" xr:uid="{E174AE69-4341-7747-9996-9AC5251DAE3B}">
      <formula1>"Low, Medium, High, Critical"</formula1>
    </dataValidation>
    <dataValidation type="list" allowBlank="1" showInputMessage="1" showErrorMessage="1" promptTitle="Executive Support" prompt="How strong is leadership backing?" sqref="C13" xr:uid="{B8077C17-4204-A04E-8557-C7201F05E33F}">
      <formula1>"Weak, Moderate, Strong"</formula1>
    </dataValidation>
    <dataValidation type="list" allowBlank="1" showInputMessage="1" showErrorMessage="1" promptTitle="Legacy Constraints" prompt="Are there old systems or processes holding you back?" sqref="C14" xr:uid="{D800A67D-83E7-9A48-A46C-ABD44B6FF9E9}">
      <formula1>"High, Medium, Low"</formula1>
    </dataValidation>
    <dataValidation type="list" allowBlank="1" showInputMessage="1" showErrorMessage="1" promptTitle="Current Readiness" prompt="Where is your team today (e.g., Foundation, Basic Automation, etc.)?" sqref="C15" xr:uid="{059504FE-023B-BE47-B862-C8D314BF03A1}">
      <formula1>"Foundation, Basic Automation, Advanced Analytics, AI Integration"</formula1>
    </dataValidation>
    <dataValidation type="list" allowBlank="1" showInputMessage="1" showErrorMessage="1" promptTitle="Target Timeline" prompt="When do you want to complete your transformation?" sqref="C16" xr:uid="{030B673D-B948-EC49-B780-DB38B721B122}">
      <formula1>"12 months, 18 months, 24 months, 36 months"</formula1>
    </dataValidation>
    <dataValidation type="list" allowBlank="1" showInputMessage="1" showErrorMessage="1" sqref="K22:K32" xr:uid="{F4A78A09-0AC4-3F4A-B850-2D2D7E9A8014}">
      <formula1>"1,2,3,4,5"</formula1>
    </dataValidation>
    <dataValidation allowBlank="1" showInputMessage="1" showErrorMessage="1" promptTitle="Start Date" prompt="Manually enter your anticipated start date." sqref="C17" xr:uid="{1B5F9CC9-4E11-884C-ACE2-0277B98A5A72}"/>
    <dataValidation allowBlank="1" showInputMessage="1" showErrorMessage="1" promptTitle="Team Name" prompt="Enter your team name (e.g., Corporate Audit)." sqref="C18" xr:uid="{274FFA9E-F6D8-5441-9911-6F2BBA664765}"/>
  </dataValidations>
  <printOptions horizontalCentered="1"/>
  <pageMargins left="0.5" right="0.5" top="0.75" bottom="0.75" header="0.3" footer="0.3"/>
  <pageSetup scale="59" orientation="landscape" horizontalDpi="0" verticalDpi="0"/>
  <headerFooter>
    <oddHeader>&amp;L&amp;"Aptos Narrow,Regular"&amp;K000000ARCHybrid Corporation&amp;C&amp;"Aptos Narrow,Regular"&amp;K000000Session 4 (Innovation &amp; Technology)&amp;R&amp;"Aptos Narrow,Regular"&amp;K000000December 5, 2025</oddHeader>
    <oddFooter>&amp;L&amp;"Aptos Narrow,Regular"&amp;K000000&amp;P/&amp;N&amp;C&amp;"Aptos Narrow,Regular"&amp;K000000Audit in Motion&amp;R&amp;"Aptos Narrow,Regular"&amp;K000000Florida West Coast IIA Seminar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20FF-C71D-3848-9AF7-0D0D341E7399}">
  <sheetPr>
    <pageSetUpPr fitToPage="1"/>
  </sheetPr>
  <dimension ref="A1:P38"/>
  <sheetViews>
    <sheetView tabSelected="1" workbookViewId="0"/>
  </sheetViews>
  <sheetFormatPr baseColWidth="10" defaultRowHeight="16" x14ac:dyDescent="0.2"/>
  <cols>
    <col min="1" max="1" width="3" customWidth="1"/>
    <col min="2" max="2" width="27.5" customWidth="1"/>
    <col min="3" max="3" width="18.83203125" customWidth="1"/>
    <col min="4" max="4" width="5.83203125" customWidth="1"/>
    <col min="5" max="5" width="24" bestFit="1" customWidth="1"/>
    <col min="6" max="6" width="15" customWidth="1"/>
    <col min="7" max="7" width="7.33203125" customWidth="1"/>
    <col min="8" max="8" width="12.5" customWidth="1"/>
    <col min="9" max="9" width="5.83203125" customWidth="1"/>
    <col min="10" max="10" width="18.33203125" bestFit="1" customWidth="1"/>
    <col min="12" max="12" width="18" bestFit="1" customWidth="1"/>
    <col min="13" max="13" width="1.5" customWidth="1"/>
  </cols>
  <sheetData>
    <row r="1" spans="1:16" ht="22" x14ac:dyDescent="0.3">
      <c r="A1" s="2" t="s">
        <v>0</v>
      </c>
    </row>
    <row r="2" spans="1:16" ht="22" x14ac:dyDescent="0.3">
      <c r="A2" s="3" t="s">
        <v>1</v>
      </c>
      <c r="P2" s="45"/>
    </row>
    <row r="3" spans="1:16" x14ac:dyDescent="0.2">
      <c r="B3" s="1"/>
      <c r="C3" s="1"/>
    </row>
    <row r="4" spans="1:16" ht="19" x14ac:dyDescent="0.2">
      <c r="A4" s="46" t="s">
        <v>70</v>
      </c>
      <c r="B4" s="1"/>
      <c r="C4" s="1"/>
    </row>
    <row r="5" spans="1:16" ht="19" x14ac:dyDescent="0.2">
      <c r="A5" s="46" t="s">
        <v>69</v>
      </c>
      <c r="B5" s="1"/>
      <c r="C5" s="1"/>
    </row>
    <row r="6" spans="1:16" ht="19" x14ac:dyDescent="0.2">
      <c r="A6" s="46" t="s">
        <v>71</v>
      </c>
      <c r="B6" s="1"/>
      <c r="C6" s="1"/>
    </row>
    <row r="8" spans="1:16" x14ac:dyDescent="0.2">
      <c r="B8" s="1"/>
      <c r="C8" s="1"/>
    </row>
    <row r="9" spans="1:16" ht="23" thickBot="1" x14ac:dyDescent="0.35">
      <c r="B9" s="48" t="s">
        <v>65</v>
      </c>
      <c r="C9" s="48"/>
      <c r="D9" s="34"/>
    </row>
    <row r="10" spans="1:16" x14ac:dyDescent="0.2">
      <c r="B10" s="35" t="s">
        <v>2</v>
      </c>
      <c r="C10" s="1" t="s">
        <v>18</v>
      </c>
      <c r="E10" s="14" t="s">
        <v>13</v>
      </c>
      <c r="F10" s="15" t="str">
        <f>IF(AND(C14="Strong",C11="Substantial",C12="High",OR(C13="High",C13="Critical")),"Fast Track",IF(AND(OR(C14="Moderate",C14="Strong"),OR(C11="Moderate",C11="Substantial"),OR(C12="Medium",C12="High")),"Balanced Route","Scenic Route"))</f>
        <v>Balanced Route</v>
      </c>
      <c r="G10" s="44"/>
      <c r="H10" s="16"/>
    </row>
    <row r="11" spans="1:16" x14ac:dyDescent="0.2">
      <c r="B11" s="35" t="s">
        <v>3</v>
      </c>
      <c r="C11" s="1" t="s">
        <v>10</v>
      </c>
      <c r="E11" s="17" t="s">
        <v>14</v>
      </c>
      <c r="F11" s="18" t="str">
        <f>IF(F10="Fast Track","12-18 months",IF(F10="Balanced Route","19-24 months","24-36 months"))</f>
        <v>19-24 months</v>
      </c>
      <c r="G11" s="18"/>
      <c r="H11" s="19"/>
    </row>
    <row r="12" spans="1:16" x14ac:dyDescent="0.2">
      <c r="B12" s="35" t="s">
        <v>4</v>
      </c>
      <c r="C12" s="1" t="s">
        <v>11</v>
      </c>
      <c r="E12" s="17" t="s">
        <v>15</v>
      </c>
      <c r="F12" s="18" t="str">
        <f>IF(F10="Fast Track","Higher disruption, rapid implementation",IF(F10="Balanced Route","Steady phased approach","Minimal disruption, gradual adoption"))</f>
        <v>Steady phased approach</v>
      </c>
      <c r="G12" s="18"/>
      <c r="H12" s="19"/>
    </row>
    <row r="13" spans="1:16" x14ac:dyDescent="0.2">
      <c r="B13" s="35" t="s">
        <v>5</v>
      </c>
      <c r="C13" s="1" t="s">
        <v>11</v>
      </c>
      <c r="E13" s="17" t="s">
        <v>16</v>
      </c>
      <c r="F13" s="18" t="str">
        <f>IF(F10="Fast Track","High",IF(F10="Balanced Route","Medium","Low"))</f>
        <v>Medium</v>
      </c>
      <c r="G13" s="18"/>
      <c r="H13" s="19"/>
    </row>
    <row r="14" spans="1:16" ht="17" thickBot="1" x14ac:dyDescent="0.25">
      <c r="B14" s="35" t="s">
        <v>6</v>
      </c>
      <c r="C14" s="1" t="s">
        <v>10</v>
      </c>
      <c r="E14" s="20" t="s">
        <v>17</v>
      </c>
      <c r="F14" s="21" t="str">
        <f>IF(AND(C14="Strong",C12="High"),"85%",IF(AND(OR(C14="Moderate",C14="Strong"),OR(C12="Medium",C12="High")),"75%","65%"))</f>
        <v>75%</v>
      </c>
      <c r="G14" s="21"/>
      <c r="H14" s="22"/>
    </row>
    <row r="15" spans="1:16" x14ac:dyDescent="0.2">
      <c r="B15" s="35" t="s">
        <v>7</v>
      </c>
      <c r="C15" s="1" t="s">
        <v>11</v>
      </c>
    </row>
    <row r="16" spans="1:16" x14ac:dyDescent="0.2">
      <c r="B16" s="35" t="s">
        <v>8</v>
      </c>
      <c r="C16" s="1" t="s">
        <v>61</v>
      </c>
    </row>
    <row r="17" spans="2:16" x14ac:dyDescent="0.2">
      <c r="B17" s="35" t="s">
        <v>9</v>
      </c>
      <c r="C17" s="1" t="s">
        <v>12</v>
      </c>
    </row>
    <row r="18" spans="2:16" x14ac:dyDescent="0.2">
      <c r="B18" s="35" t="s">
        <v>62</v>
      </c>
      <c r="C18" s="43">
        <v>46023</v>
      </c>
    </row>
    <row r="19" spans="2:16" x14ac:dyDescent="0.2">
      <c r="B19" s="35" t="s">
        <v>63</v>
      </c>
      <c r="C19" s="1" t="s">
        <v>57</v>
      </c>
    </row>
    <row r="22" spans="2:16" ht="22" x14ac:dyDescent="0.3">
      <c r="B22" s="48" t="s">
        <v>66</v>
      </c>
      <c r="C22" s="48"/>
      <c r="D22" s="34"/>
      <c r="E22" s="48" t="s">
        <v>67</v>
      </c>
      <c r="F22" s="48"/>
      <c r="G22" s="48"/>
      <c r="H22" s="48"/>
      <c r="J22" s="48" t="s">
        <v>68</v>
      </c>
      <c r="K22" s="48"/>
      <c r="L22" s="48"/>
      <c r="M22" s="48"/>
    </row>
    <row r="23" spans="2:16" x14ac:dyDescent="0.2">
      <c r="B23" s="18" t="s">
        <v>19</v>
      </c>
      <c r="C23" s="39" t="b">
        <v>1</v>
      </c>
      <c r="E23" s="36" t="s">
        <v>30</v>
      </c>
      <c r="F23" s="11" t="b">
        <v>1</v>
      </c>
      <c r="J23" s="35" t="s">
        <v>41</v>
      </c>
      <c r="K23" s="7">
        <v>3</v>
      </c>
      <c r="L23" s="10" t="str">
        <f>IF(K23&gt;=4,"Strong",IF(K23&gt;=3,"Adequate","Needs Development"))</f>
        <v>Adequate</v>
      </c>
      <c r="M23" s="23"/>
    </row>
    <row r="24" spans="2:16" x14ac:dyDescent="0.2">
      <c r="B24" s="18" t="s">
        <v>20</v>
      </c>
      <c r="C24" s="39" t="b">
        <v>0</v>
      </c>
      <c r="E24" s="36" t="s">
        <v>31</v>
      </c>
      <c r="F24" s="11" t="b">
        <v>1</v>
      </c>
      <c r="G24" s="6"/>
      <c r="J24" s="35" t="s">
        <v>42</v>
      </c>
      <c r="K24" s="7">
        <v>2</v>
      </c>
      <c r="L24" s="1" t="str">
        <f t="shared" ref="L24:L33" si="0">IF(K24&gt;=4,"Strong",IF(K24&gt;=3,"Adequate","Needs Development"))</f>
        <v>Needs Development</v>
      </c>
      <c r="M24" s="23"/>
    </row>
    <row r="25" spans="2:16" x14ac:dyDescent="0.2">
      <c r="B25" s="18" t="s">
        <v>21</v>
      </c>
      <c r="C25" s="39" t="b">
        <v>0</v>
      </c>
      <c r="E25" s="36" t="s">
        <v>32</v>
      </c>
      <c r="F25" s="11" t="b">
        <v>0</v>
      </c>
      <c r="G25" s="6"/>
      <c r="J25" s="35" t="s">
        <v>43</v>
      </c>
      <c r="K25" s="7">
        <v>3</v>
      </c>
      <c r="L25" s="10" t="str">
        <f t="shared" si="0"/>
        <v>Adequate</v>
      </c>
      <c r="M25" s="23"/>
    </row>
    <row r="26" spans="2:16" x14ac:dyDescent="0.2">
      <c r="B26" s="18" t="s">
        <v>22</v>
      </c>
      <c r="C26" s="39" t="b">
        <v>0</v>
      </c>
      <c r="E26" s="37" t="s">
        <v>33</v>
      </c>
      <c r="F26" s="25" t="b">
        <v>0</v>
      </c>
      <c r="G26" s="26">
        <f>COUNTIF(F23:F26,TRUE)/4</f>
        <v>0.5</v>
      </c>
      <c r="H26" s="27" t="s">
        <v>53</v>
      </c>
      <c r="J26" s="38" t="s">
        <v>44</v>
      </c>
      <c r="K26" s="12">
        <v>1</v>
      </c>
      <c r="L26" s="42" t="str">
        <f t="shared" si="0"/>
        <v>Needs Development</v>
      </c>
      <c r="M26" s="5"/>
      <c r="N26" s="12">
        <f>AVERAGE(K23:K26)</f>
        <v>2.25</v>
      </c>
      <c r="O26" s="29" t="s">
        <v>58</v>
      </c>
      <c r="P26" s="5"/>
    </row>
    <row r="27" spans="2:16" x14ac:dyDescent="0.2">
      <c r="B27" s="18" t="s">
        <v>23</v>
      </c>
      <c r="C27" s="39" t="b">
        <v>0</v>
      </c>
      <c r="E27" s="36" t="s">
        <v>34</v>
      </c>
      <c r="F27" s="11" t="b">
        <v>0</v>
      </c>
      <c r="G27" s="4"/>
      <c r="J27" s="35" t="s">
        <v>45</v>
      </c>
      <c r="K27" s="7">
        <v>4</v>
      </c>
      <c r="L27" s="1" t="str">
        <f t="shared" si="0"/>
        <v>Strong</v>
      </c>
      <c r="O27" s="9"/>
    </row>
    <row r="28" spans="2:16" x14ac:dyDescent="0.2">
      <c r="B28" s="18" t="s">
        <v>24</v>
      </c>
      <c r="C28" s="8">
        <f>COUNTIF(C23:C27,TRUE)/5</f>
        <v>0.2</v>
      </c>
      <c r="E28" s="36" t="s">
        <v>35</v>
      </c>
      <c r="F28" s="11" t="b">
        <v>1</v>
      </c>
      <c r="G28" s="4"/>
      <c r="J28" s="35" t="s">
        <v>46</v>
      </c>
      <c r="K28" s="7">
        <v>3</v>
      </c>
      <c r="L28" s="1" t="str">
        <f t="shared" si="0"/>
        <v>Adequate</v>
      </c>
      <c r="O28" s="9"/>
    </row>
    <row r="29" spans="2:16" x14ac:dyDescent="0.2">
      <c r="B29" s="18" t="s">
        <v>25</v>
      </c>
      <c r="C29" s="40" t="str">
        <f>IF(C27=TRUE,"Optimization",IF(C26=TRUE,"AI Integration",IF(C25=TRUE,"Advanced Analytics",IF(C24=TRUE,"Basic Automation","Foundation"))))</f>
        <v>Foundation</v>
      </c>
      <c r="E29" s="36" t="s">
        <v>36</v>
      </c>
      <c r="F29" s="11" t="b">
        <v>0</v>
      </c>
      <c r="G29" s="24"/>
      <c r="J29" s="35" t="s">
        <v>47</v>
      </c>
      <c r="K29" s="7">
        <v>3</v>
      </c>
      <c r="L29" s="1" t="str">
        <f t="shared" si="0"/>
        <v>Adequate</v>
      </c>
      <c r="O29" s="9"/>
    </row>
    <row r="30" spans="2:16" x14ac:dyDescent="0.2">
      <c r="B30" s="18" t="s">
        <v>64</v>
      </c>
      <c r="C30" s="7">
        <v>75</v>
      </c>
      <c r="E30" s="37" t="s">
        <v>37</v>
      </c>
      <c r="F30" s="25" t="b">
        <v>0</v>
      </c>
      <c r="G30" s="26">
        <f>COUNTIF(F27:F30,TRUE)/4</f>
        <v>0.25</v>
      </c>
      <c r="H30" s="27" t="s">
        <v>54</v>
      </c>
      <c r="J30" s="38" t="s">
        <v>48</v>
      </c>
      <c r="K30" s="12">
        <v>2</v>
      </c>
      <c r="L30" s="42" t="str">
        <f t="shared" si="0"/>
        <v>Needs Development</v>
      </c>
      <c r="M30" s="5"/>
      <c r="N30" s="30">
        <f>AVERAGE(K27:K30)</f>
        <v>3</v>
      </c>
      <c r="O30" s="29" t="s">
        <v>59</v>
      </c>
      <c r="P30" s="5"/>
    </row>
    <row r="31" spans="2:16" x14ac:dyDescent="0.2">
      <c r="B31" s="18" t="s">
        <v>26</v>
      </c>
      <c r="C31" s="41">
        <f ca="1">TODAY()+90</f>
        <v>46076</v>
      </c>
      <c r="E31" s="36" t="s">
        <v>38</v>
      </c>
      <c r="F31" s="11" t="b">
        <v>1</v>
      </c>
      <c r="G31" s="4"/>
      <c r="J31" s="35" t="s">
        <v>49</v>
      </c>
      <c r="K31" s="7">
        <v>1</v>
      </c>
      <c r="L31" s="1" t="str">
        <f t="shared" si="0"/>
        <v>Needs Development</v>
      </c>
      <c r="O31" s="9"/>
    </row>
    <row r="32" spans="2:16" x14ac:dyDescent="0.2">
      <c r="B32" s="18" t="s">
        <v>27</v>
      </c>
      <c r="C32" s="7" t="str">
        <f>IF(AND(F10="Fast Track",C11="Limited"),"HIGH",IF(AND(F10="Scenic Route",C11="Substantial"),"LOW","MEDIUM"))</f>
        <v>MEDIUM</v>
      </c>
      <c r="E32" s="36" t="s">
        <v>39</v>
      </c>
      <c r="F32" s="11" t="b">
        <v>0</v>
      </c>
      <c r="G32" s="24"/>
      <c r="J32" s="35" t="s">
        <v>50</v>
      </c>
      <c r="K32" s="7">
        <v>2</v>
      </c>
      <c r="L32" s="1" t="str">
        <f t="shared" si="0"/>
        <v>Needs Development</v>
      </c>
      <c r="O32" s="9"/>
    </row>
    <row r="33" spans="2:16" x14ac:dyDescent="0.2">
      <c r="B33" s="18" t="s">
        <v>28</v>
      </c>
      <c r="C33" s="7" t="str">
        <f>IF(AND(F10="Fast Track",C12="Low"),"HIGH",IF(C12="High","LOW","MEDIUM"))</f>
        <v>MEDIUM</v>
      </c>
      <c r="E33" s="37" t="s">
        <v>40</v>
      </c>
      <c r="F33" s="25" t="b">
        <v>0</v>
      </c>
      <c r="G33" s="28">
        <f>COUNTIF(F31:F33,TRUE)/3</f>
        <v>0.33333333333333331</v>
      </c>
      <c r="H33" s="27" t="s">
        <v>55</v>
      </c>
      <c r="J33" s="38" t="s">
        <v>51</v>
      </c>
      <c r="K33" s="12">
        <v>3</v>
      </c>
      <c r="L33" s="42" t="str">
        <f t="shared" si="0"/>
        <v>Adequate</v>
      </c>
      <c r="M33" s="5"/>
      <c r="N33" s="30">
        <f>AVERAGE(K31:K33)</f>
        <v>2</v>
      </c>
      <c r="O33" s="29" t="s">
        <v>60</v>
      </c>
      <c r="P33" s="5"/>
    </row>
    <row r="34" spans="2:16" x14ac:dyDescent="0.2">
      <c r="B34" s="18" t="s">
        <v>29</v>
      </c>
      <c r="C34" s="7" t="str">
        <f>IF(C30&gt;90,"HIGH",IF(C30&gt;60,"MEDIUM","LOW"))</f>
        <v>MEDIUM</v>
      </c>
      <c r="O34" s="9"/>
    </row>
    <row r="35" spans="2:16" x14ac:dyDescent="0.2">
      <c r="N35" s="13">
        <f>AVERAGE(N26:N33)</f>
        <v>2.4166666666666665</v>
      </c>
      <c r="O35" s="10" t="s">
        <v>52</v>
      </c>
    </row>
    <row r="37" spans="2:16" ht="17" thickBot="1" x14ac:dyDescent="0.25">
      <c r="C37" s="4"/>
    </row>
    <row r="38" spans="2:16" ht="17" thickBot="1" x14ac:dyDescent="0.25">
      <c r="N38" s="31" t="str">
        <f>IF(C23=TRUE,"●","○")</f>
        <v>●</v>
      </c>
      <c r="O38" s="32" t="s">
        <v>56</v>
      </c>
      <c r="P38" s="33"/>
    </row>
  </sheetData>
  <mergeCells count="4">
    <mergeCell ref="B9:C9"/>
    <mergeCell ref="B22:C22"/>
    <mergeCell ref="E22:H22"/>
    <mergeCell ref="J22:M22"/>
  </mergeCells>
  <conditionalFormatting sqref="C32:C34">
    <cfRule type="containsText" dxfId="9" priority="9" operator="containsText" text="LOW">
      <formula>NOT(ISERROR(SEARCH("LOW",C32)))</formula>
    </cfRule>
    <cfRule type="containsText" dxfId="8" priority="10" operator="containsText" text="MEDIUM">
      <formula>NOT(ISERROR(SEARCH("MEDIUM",C32)))</formula>
    </cfRule>
    <cfRule type="containsText" dxfId="7" priority="11" operator="containsText" text="HIGH">
      <formula>NOT(ISERROR(SEARCH("HIGH",C32)))</formula>
    </cfRule>
  </conditionalFormatting>
  <conditionalFormatting sqref="F10">
    <cfRule type="containsText" dxfId="6" priority="1" operator="containsText" text="Scenic">
      <formula>NOT(ISERROR(SEARCH("Scenic",F10)))</formula>
    </cfRule>
    <cfRule type="containsText" dxfId="5" priority="2" operator="containsText" text="Balanced">
      <formula>NOT(ISERROR(SEARCH("Balanced",F10)))</formula>
    </cfRule>
    <cfRule type="containsText" dxfId="4" priority="3" operator="containsText" text="Fast Track">
      <formula>NOT(ISERROR(SEARCH("Fast Track",F10)))</formula>
    </cfRule>
  </conditionalFormatting>
  <conditionalFormatting sqref="N26 N30 N33 N35">
    <cfRule type="cellIs" dxfId="3" priority="5" operator="greaterThanOrEqual">
      <formula>4</formula>
    </cfRule>
    <cfRule type="cellIs" dxfId="2" priority="6" operator="between">
      <formula>3</formula>
      <formula>3.9</formula>
    </cfRule>
    <cfRule type="cellIs" dxfId="1" priority="7" operator="greaterThan">
      <formula>4</formula>
    </cfRule>
    <cfRule type="cellIs" dxfId="0" priority="8" operator="lessThan">
      <formula>3</formula>
    </cfRule>
  </conditionalFormatting>
  <conditionalFormatting sqref="N38">
    <cfRule type="iconSet" priority="4">
      <iconSet iconSet="4RedToBlack">
        <cfvo type="percent" val="0"/>
        <cfvo type="percent" val="25"/>
        <cfvo type="percent" val="50"/>
        <cfvo type="percent" val="75"/>
      </iconSet>
    </cfRule>
  </conditionalFormatting>
  <dataValidations count="9">
    <dataValidation type="list" allowBlank="1" showInputMessage="1" showErrorMessage="1" sqref="K23:K33" xr:uid="{5FED2531-A3CD-4C40-B247-A779455E2569}">
      <formula1>"1,2,3,4,5"</formula1>
    </dataValidation>
    <dataValidation type="list" allowBlank="1" showInputMessage="1" showErrorMessage="1" sqref="C17" xr:uid="{C37315AA-9EA3-104D-B1CD-29A536403448}">
      <formula1>"12 months, 18 months, 24 months, 36 months"</formula1>
    </dataValidation>
    <dataValidation type="list" allowBlank="1" showInputMessage="1" showErrorMessage="1" sqref="C16" xr:uid="{0E8C9763-BD58-124A-884D-4A55A52B32AD}">
      <formula1>"Foundation, Basic Automation, Advanced Analytics, AI Integration"</formula1>
    </dataValidation>
    <dataValidation type="list" allowBlank="1" showInputMessage="1" showErrorMessage="1" sqref="C15" xr:uid="{61A11FEA-A744-B142-B8FD-1ED6BA67D38D}">
      <formula1>"High, Medium, Low"</formula1>
    </dataValidation>
    <dataValidation type="list" allowBlank="1" showInputMessage="1" showErrorMessage="1" sqref="C14" xr:uid="{A2256AAC-AEDC-0F4D-A3AB-8B963E3CF565}">
      <formula1>"Weak, Moderate, Strong"</formula1>
    </dataValidation>
    <dataValidation type="list" allowBlank="1" showInputMessage="1" showErrorMessage="1" sqref="C13" xr:uid="{B4AC195D-5030-CB48-A5CC-7726CBE548CA}">
      <formula1>"Low, Medium, High, Critical"</formula1>
    </dataValidation>
    <dataValidation type="list" allowBlank="1" showInputMessage="1" showErrorMessage="1" sqref="C12" xr:uid="{86ED11AD-FF4B-414C-842B-39BE4BD21637}">
      <formula1>"Low, Medium, High"</formula1>
    </dataValidation>
    <dataValidation type="list" allowBlank="1" showInputMessage="1" showErrorMessage="1" sqref="C11" xr:uid="{FC74E185-9E39-AF42-87EB-3D28CE0E339C}">
      <formula1>"Limited, Moderate, Substantial"</formula1>
    </dataValidation>
    <dataValidation type="list" allowBlank="1" showInputMessage="1" showErrorMessage="1" sqref="C10" xr:uid="{2675B955-FC17-6B47-BFD0-82A69B7481C8}">
      <formula1>"Small (5-15), Medium (16-50), Large (51+)"</formula1>
    </dataValidation>
  </dataValidations>
  <printOptions horizontalCentered="1"/>
  <pageMargins left="0.5" right="0.5" top="0.75" bottom="0.75" header="0.3" footer="0.3"/>
  <pageSetup scale="46" orientation="landscape" horizontalDpi="0" verticalDpi="0"/>
  <headerFooter>
    <oddHeader>&amp;L&amp;"Aptos Narrow,Regular"&amp;K000000ARCHybrid Corporation&amp;C&amp;"Aptos Narrow,Regular"&amp;K000000Session 4 (Innovation &amp; Technology)&amp;R&amp;"Aptos Narrow,Regular"&amp;K000000December 5, 2025</oddHeader>
    <oddFooter>&amp;L&amp;"Aptos Narrow,Regular"&amp;K000000&amp;P/&amp;N&amp;C&amp;"Aptos Narrow,Regular"&amp;K000000Audit in Motion&amp;R&amp;"Aptos Narrow,Regular"&amp;K000000Florida West Coast IIA Seminar</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Audit Modernization Planner</vt:lpstr>
      <vt:lpstr>Example</vt:lpstr>
    </vt:vector>
  </TitlesOfParts>
  <Manager/>
  <Company>ARCHybrid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Audit Transformation Roadmap</dc:title>
  <dc:subject/>
  <dc:creator>Scott Madenburg</dc:creator>
  <cp:keywords/>
  <dc:description>Disclaimer:
The information provided in this training session and accompanying handouts is for educational purposes only. While every effort has been made to ensure the accuracy and completeness of the content, the presenter assumes no responsibility for errors, omissions, or any outcomes related to the application of the information provided. Participants are encouraged to seek professional advice or consult relevant guidelines for specific situations.</dc:description>
  <cp:lastModifiedBy>Scott Madenburg</cp:lastModifiedBy>
  <dcterms:created xsi:type="dcterms:W3CDTF">2025-11-18T00:21:44Z</dcterms:created>
  <dcterms:modified xsi:type="dcterms:W3CDTF">2025-11-25T20:54:28Z</dcterms:modified>
  <cp:category/>
</cp:coreProperties>
</file>